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mulador Pert" sheetId="1" state="visible" r:id="rId2"/>
    <sheet name="Parâmetros" sheetId="2" state="hidden" r:id="rId3"/>
  </sheets>
  <definedNames>
    <definedName function="false" hidden="false" name="Informe_a_qtd._de_parcelas_do_pedágio" vbProcedure="false">'Simulador Pert'!$A$5:$A$9</definedName>
    <definedName function="false" hidden="false" name="Mod" vbProcedure="false">'Simulador Pert'!$A$19:$A$21</definedName>
    <definedName function="false" hidden="false" name="Modalidades" vbProcedure="false">'Simulador Pert'!$A$10:$A$12</definedName>
    <definedName function="false" hidden="false" name="parcelas" vbProcedure="false">'Simulador Pert'!$A$5:$A$9</definedName>
    <definedName function="false" hidden="false" name="pedag" vbProcedure="false">'Simulador Pert'!$A$5:$A$7</definedName>
    <definedName function="false" hidden="false" name="QuantParc" vbProcedure="false">'Simulador Pert'!$A$5:$A$9</definedName>
    <definedName function="false" hidden="false" localSheetId="0" name="Parcelas" vbProcedure="false">'Simulador Pert'!$A$5:$A$9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<sst xmlns="http://schemas.openxmlformats.org/spreadsheetml/2006/main" count="31" uniqueCount="30">
  <si>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SIMULADOR DE ADESÃO AO PERT - SIMPLES NACIONAL</t>
  </si>
  <si>
    <t xml:space="preserve">Selecione Tipo de Modalidade:</t>
  </si>
  <si>
    <t xml:space="preserve">II - Parcelado em até 145 parcelas mensais e consecutivas</t>
  </si>
  <si>
    <t xml:space="preserve">Informe a qtd. de parcelas do pedágio:</t>
  </si>
  <si>
    <t xml:space="preserve">Reduza a quantidade de parcelas do pedágio para: </t>
  </si>
  <si>
    <t xml:space="preserve">Informe a qtd. parcelas do parcelamento:</t>
  </si>
  <si>
    <t xml:space="preserve">Reduza a quantidade de parcelas do parcelamento para: </t>
  </si>
  <si>
    <t xml:space="preserve">Total de parcelas:</t>
  </si>
  <si>
    <t xml:space="preserve">Pedágio:</t>
  </si>
  <si>
    <t xml:space="preserve">Percentual Recalculado do Pedágio para atender PARCELA MÍNIMA:</t>
  </si>
  <si>
    <t xml:space="preserve">Demonstrativo</t>
  </si>
  <si>
    <t xml:space="preserve">Principal</t>
  </si>
  <si>
    <t xml:space="preserve">Multa</t>
  </si>
  <si>
    <t xml:space="preserve">Juros</t>
  </si>
  <si>
    <t xml:space="preserve">Encargos/Honorários</t>
  </si>
  <si>
    <t xml:space="preserve">Consolidado</t>
  </si>
  <si>
    <t xml:space="preserve">Total da dívida sem descontos (A)</t>
  </si>
  <si>
    <t xml:space="preserve">Pedágio (B)</t>
  </si>
  <si>
    <t xml:space="preserve">Saldo para aplicação de benefícios (C = A-B)</t>
  </si>
  <si>
    <t xml:space="preserve">Benefícios concedidos (D)</t>
  </si>
  <si>
    <t xml:space="preserve">Total com descontos (F = C-D)</t>
  </si>
  <si>
    <t xml:space="preserve">I - Liquidado integralmente, em parcela única</t>
  </si>
  <si>
    <t xml:space="preserve">II - Parcelado em até 175 parcelas mensais e consecutivas</t>
  </si>
  <si>
    <t xml:space="preserve">PREENCHA TODOS OS CAMPOS AMARELOS, SE NÃO HOUVER VALOR PARA DETERMINADO CAMPO INFORME  0,00</t>
  </si>
  <si>
    <t xml:space="preserve">A- Em qualquer hipótese, o valor da parcela não poderá ser inferior a R$300,00 (trezentos reais).</t>
  </si>
  <si>
    <t xml:space="preserve">B- O valor de cada prestação, inclusive da parcela mínima, será acrescido de juros equivalentes à taxa referencial do Sistema Especial de Liquidação e de Custódia (Selic) para títulos federais, acumulada mensalmente, calculados a partir do mês subsequente ao da consolidação até o mês anterior ao do pagamento, e de 1% (um por cento) relativamente ao mês em que o pagamento estiver sendo efetuado.</t>
  </si>
  <si>
    <t xml:space="preserve">C- As prestações vencerão no último dia útil de cada mês.</t>
  </si>
  <si>
    <t xml:space="preserve">Tipo de pessoa</t>
  </si>
  <si>
    <t xml:space="preserve">Pessoa física</t>
  </si>
  <si>
    <t xml:space="preserve">Pessoa jurídica</t>
  </si>
</sst>
</file>

<file path=xl/styles.xml><?xml version="1.0" encoding="utf-8"?>
<styleSheet xmlns="http://schemas.openxmlformats.org/spreadsheetml/2006/main">
  <numFmts count="9">
    <numFmt numFmtId="164" formatCode="@"/>
    <numFmt numFmtId="165" formatCode="General"/>
    <numFmt numFmtId="166" formatCode="_-* #,##0.00_-;\-* #,##0.00_-;_-* \-??_-;_-@_-"/>
    <numFmt numFmtId="167" formatCode="_-* #,##0_-;\-* #,##0_-;_-* \-??_-;_-@_-"/>
    <numFmt numFmtId="168" formatCode="#,##0"/>
    <numFmt numFmtId="169" formatCode="#,##0.00"/>
    <numFmt numFmtId="170" formatCode="0%"/>
    <numFmt numFmtId="171" formatCode="0.00%"/>
    <numFmt numFmtId="172" formatCode="0.0%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8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i val="true"/>
      <sz val="11"/>
      <name val="Calibri"/>
      <family val="2"/>
      <charset val="1"/>
    </font>
    <font>
      <b val="true"/>
      <i val="true"/>
      <sz val="10"/>
      <name val="Calibri"/>
      <family val="2"/>
      <charset val="1"/>
    </font>
    <font>
      <i val="true"/>
      <sz val="11"/>
      <name val="Calibri"/>
      <family val="2"/>
      <charset val="1"/>
    </font>
    <font>
      <sz val="10"/>
      <name val="Calibri"/>
      <family val="2"/>
      <charset val="1"/>
    </font>
    <font>
      <sz val="11"/>
      <color rgb="FFFFFFFF"/>
      <name val="Calibri"/>
      <family val="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5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5" fontId="7" fillId="2" borderId="0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5" fontId="5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5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5" fillId="3" borderId="0" xfId="15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8" fillId="3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8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7" fontId="5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5" fillId="2" borderId="0" xfId="19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8" fillId="3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2" fontId="9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5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7" fillId="2" borderId="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5" fontId="10" fillId="2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9" fontId="10" fillId="3" borderId="4" xfId="0" applyFont="true" applyBorder="true" applyAlignment="true" applyProtection="true">
      <alignment horizontal="right" vertical="center" textRotation="0" wrapText="true" indent="0" shrinkToFit="false"/>
      <protection locked="false" hidden="true"/>
    </xf>
    <xf numFmtId="169" fontId="10" fillId="3" borderId="5" xfId="0" applyFont="true" applyBorder="true" applyAlignment="true" applyProtection="true">
      <alignment horizontal="right" vertical="center" textRotation="0" wrapText="true" indent="0" shrinkToFit="false"/>
      <protection locked="false" hidden="true"/>
    </xf>
    <xf numFmtId="169" fontId="10" fillId="3" borderId="6" xfId="0" applyFont="true" applyBorder="true" applyAlignment="true" applyProtection="true">
      <alignment horizontal="right" vertical="center" textRotation="0" wrapText="true" indent="0" shrinkToFit="false"/>
      <protection locked="false" hidden="true"/>
    </xf>
    <xf numFmtId="166" fontId="11" fillId="2" borderId="7" xfId="15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5" fillId="2" borderId="8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9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9" fillId="2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0" fillId="2" borderId="1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9" fontId="1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2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2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4" fillId="2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70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3" fillId="2" borderId="0" xfId="0" applyFont="true" applyBorder="true" applyAlignment="true" applyProtection="true">
      <alignment horizontal="left" vertical="bottom" textRotation="0" wrapText="tru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i val="0"/>
        <color rgb="FFFF0000"/>
      </font>
      <numFmt numFmtId="164" formatCode="@"/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257040</xdr:colOff>
      <xdr:row>2</xdr:row>
      <xdr:rowOff>104760</xdr:rowOff>
    </xdr:from>
    <xdr:to>
      <xdr:col>7</xdr:col>
      <xdr:colOff>33120</xdr:colOff>
      <xdr:row>7</xdr:row>
      <xdr:rowOff>18720</xdr:rowOff>
    </xdr:to>
    <xdr:sp>
      <xdr:nvSpPr>
        <xdr:cNvPr id="0" name="CustomShape 1"/>
        <xdr:cNvSpPr/>
      </xdr:nvSpPr>
      <xdr:spPr>
        <a:xfrm>
          <a:off x="9610560" y="1066680"/>
          <a:ext cx="4523040" cy="2085480"/>
        </a:xfrm>
        <a:prstGeom prst="leftArrow">
          <a:avLst>
            <a:gd name="adj1" fmla="val 50000"/>
            <a:gd name="adj2" fmla="val 50000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Substitua os espaços em amarelo com os valores solicitados. Só após o completo preenchimento verifique as observações em destaque. 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168120</xdr:colOff>
      <xdr:row>0</xdr:row>
      <xdr:rowOff>123120</xdr:rowOff>
    </xdr:from>
    <xdr:to>
      <xdr:col>1</xdr:col>
      <xdr:colOff>1176120</xdr:colOff>
      <xdr:row>2</xdr:row>
      <xdr:rowOff>133920</xdr:rowOff>
    </xdr:to>
    <xdr:pic>
      <xdr:nvPicPr>
        <xdr:cNvPr id="1" name="Imagem 4" descr=""/>
        <xdr:cNvPicPr/>
      </xdr:nvPicPr>
      <xdr:blipFill>
        <a:blip r:embed="rId1"/>
        <a:stretch/>
      </xdr:blipFill>
      <xdr:spPr>
        <a:xfrm>
          <a:off x="369360" y="123120"/>
          <a:ext cx="1008000" cy="972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2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2" width="41.86"/>
    <col collapsed="false" customWidth="true" hidden="false" outlineLevel="0" max="6" min="3" style="2" width="29.29"/>
    <col collapsed="false" customWidth="true" hidden="false" outlineLevel="0" max="7" min="7" style="2" width="37.99"/>
    <col collapsed="false" customWidth="true" hidden="false" outlineLevel="0" max="8" min="8" style="2" width="15.15"/>
    <col collapsed="false" customWidth="true" hidden="false" outlineLevel="0" max="9" min="9" style="2" width="22.01"/>
    <col collapsed="false" customWidth="true" hidden="false" outlineLevel="0" max="10" min="10" style="2" width="9.14"/>
    <col collapsed="false" customWidth="true" hidden="false" outlineLevel="0" max="11" min="11" style="2" width="13.86"/>
    <col collapsed="false" customWidth="true" hidden="false" outlineLevel="0" max="12" min="12" style="2" width="9.14"/>
    <col collapsed="false" customWidth="true" hidden="false" outlineLevel="0" max="14" min="13" style="1" width="9.14"/>
    <col collapsed="false" customWidth="true" hidden="false" outlineLevel="0" max="1025" min="15" style="2" width="9.14"/>
  </cols>
  <sheetData>
    <row r="2" customFormat="false" ht="60.75" hidden="false" customHeight="true" outlineLevel="0" collapsed="false">
      <c r="A2" s="3"/>
      <c r="B2" s="4" t="s">
        <v>0</v>
      </c>
      <c r="C2" s="4"/>
      <c r="D2" s="4"/>
      <c r="E2" s="4"/>
      <c r="F2" s="4"/>
      <c r="G2" s="4"/>
      <c r="H2" s="5"/>
      <c r="I2" s="5"/>
      <c r="J2" s="5"/>
      <c r="K2" s="5"/>
      <c r="L2" s="5"/>
      <c r="M2" s="3"/>
      <c r="N2" s="3"/>
      <c r="O2" s="5"/>
      <c r="P2" s="5"/>
    </row>
    <row r="3" customFormat="false" ht="33" hidden="false" customHeight="true" outlineLevel="0" collapsed="false">
      <c r="A3" s="3" t="n">
        <v>176</v>
      </c>
      <c r="H3" s="5"/>
      <c r="I3" s="5"/>
      <c r="J3" s="5"/>
      <c r="K3" s="5"/>
      <c r="L3" s="5"/>
      <c r="M3" s="3"/>
      <c r="N3" s="3"/>
      <c r="O3" s="5"/>
      <c r="P3" s="5"/>
    </row>
    <row r="4" s="9" customFormat="true" ht="34.5" hidden="false" customHeight="true" outlineLevel="0" collapsed="false">
      <c r="A4" s="6"/>
      <c r="B4" s="7" t="s">
        <v>1</v>
      </c>
      <c r="C4" s="8" t="s">
        <v>2</v>
      </c>
      <c r="D4" s="8"/>
      <c r="E4" s="8"/>
      <c r="H4" s="10"/>
      <c r="I4" s="10"/>
      <c r="J4" s="10"/>
      <c r="K4" s="10"/>
      <c r="L4" s="10"/>
      <c r="M4" s="6"/>
      <c r="N4" s="6"/>
      <c r="O4" s="10"/>
      <c r="P4" s="10"/>
    </row>
    <row r="5" s="9" customFormat="true" ht="34.5" hidden="false" customHeight="true" outlineLevel="0" collapsed="false">
      <c r="A5" s="6" t="n">
        <v>1</v>
      </c>
      <c r="B5" s="7" t="s">
        <v>3</v>
      </c>
      <c r="C5" s="11" t="n">
        <v>5</v>
      </c>
      <c r="D5" s="12" t="s">
        <v>4</v>
      </c>
      <c r="E5" s="13" t="n">
        <f aca="false">M14</f>
        <v>5</v>
      </c>
      <c r="F5" s="14"/>
      <c r="G5" s="14"/>
      <c r="H5" s="10"/>
      <c r="I5" s="10"/>
      <c r="J5" s="10"/>
      <c r="K5" s="10"/>
      <c r="L5" s="10"/>
      <c r="M5" s="6"/>
      <c r="N5" s="6"/>
      <c r="O5" s="10"/>
      <c r="P5" s="10"/>
    </row>
    <row r="6" s="9" customFormat="true" ht="34.5" hidden="false" customHeight="true" outlineLevel="0" collapsed="false">
      <c r="A6" s="6" t="n">
        <v>2</v>
      </c>
      <c r="B6" s="7" t="s">
        <v>5</v>
      </c>
      <c r="C6" s="11" t="n">
        <v>145</v>
      </c>
      <c r="D6" s="12" t="s">
        <v>6</v>
      </c>
      <c r="E6" s="13" t="n">
        <f aca="false">N14</f>
        <v>145</v>
      </c>
      <c r="F6" s="14"/>
      <c r="G6" s="14"/>
      <c r="H6" s="10"/>
      <c r="I6" s="10"/>
      <c r="J6" s="10"/>
      <c r="K6" s="10"/>
      <c r="L6" s="10"/>
      <c r="M6" s="6"/>
      <c r="N6" s="6"/>
      <c r="O6" s="10"/>
      <c r="P6" s="10"/>
    </row>
    <row r="7" s="9" customFormat="true" ht="34.5" hidden="false" customHeight="true" outlineLevel="0" collapsed="false">
      <c r="A7" s="6" t="n">
        <v>3</v>
      </c>
      <c r="B7" s="7" t="s">
        <v>7</v>
      </c>
      <c r="C7" s="15" t="n">
        <f aca="false">SUM(C5:C6)</f>
        <v>150</v>
      </c>
      <c r="D7" s="16"/>
      <c r="E7" s="16"/>
      <c r="F7" s="14"/>
      <c r="G7" s="14"/>
      <c r="H7" s="10"/>
      <c r="I7" s="10"/>
      <c r="J7" s="10"/>
      <c r="K7" s="10"/>
      <c r="L7" s="10"/>
      <c r="M7" s="6"/>
      <c r="N7" s="6"/>
      <c r="O7" s="10"/>
      <c r="P7" s="10"/>
    </row>
    <row r="8" s="9" customFormat="true" ht="34.5" hidden="false" customHeight="true" outlineLevel="0" collapsed="false">
      <c r="A8" s="6" t="n">
        <v>4</v>
      </c>
      <c r="B8" s="7" t="s">
        <v>8</v>
      </c>
      <c r="C8" s="17" t="n">
        <v>0.05</v>
      </c>
      <c r="D8" s="18" t="s">
        <v>9</v>
      </c>
      <c r="E8" s="19" t="n">
        <f aca="false">300/G11</f>
        <v>0.00247933884297521</v>
      </c>
      <c r="F8" s="14"/>
      <c r="G8" s="14"/>
      <c r="H8" s="10"/>
      <c r="I8" s="10"/>
      <c r="J8" s="10"/>
      <c r="K8" s="10"/>
      <c r="L8" s="10"/>
      <c r="M8" s="20" t="n">
        <f aca="false">G12</f>
        <v>6050</v>
      </c>
      <c r="N8" s="20" t="n">
        <f aca="false">G15</f>
        <v>104690</v>
      </c>
      <c r="O8" s="10"/>
      <c r="P8" s="10"/>
    </row>
    <row r="9" customFormat="false" ht="12" hidden="false" customHeight="true" outlineLevel="0" collapsed="false">
      <c r="A9" s="3" t="n">
        <v>5</v>
      </c>
      <c r="B9" s="5"/>
      <c r="H9" s="5"/>
      <c r="I9" s="5"/>
      <c r="J9" s="5"/>
      <c r="K9" s="5"/>
      <c r="L9" s="5"/>
      <c r="M9" s="3"/>
      <c r="N9" s="3"/>
      <c r="O9" s="5"/>
      <c r="P9" s="5"/>
    </row>
    <row r="10" s="9" customFormat="true" ht="35.25" hidden="false" customHeight="true" outlineLevel="0" collapsed="false">
      <c r="A10" s="6"/>
      <c r="B10" s="21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1" t="s">
        <v>15</v>
      </c>
      <c r="H10" s="10"/>
      <c r="I10" s="10"/>
      <c r="J10" s="10"/>
      <c r="K10" s="10"/>
      <c r="L10" s="10"/>
      <c r="M10" s="6"/>
      <c r="N10" s="6"/>
      <c r="O10" s="10"/>
      <c r="P10" s="10"/>
    </row>
    <row r="11" s="9" customFormat="true" ht="35.25" hidden="false" customHeight="true" outlineLevel="0" collapsed="false">
      <c r="A11" s="6"/>
      <c r="B11" s="23" t="s">
        <v>16</v>
      </c>
      <c r="C11" s="24" t="n">
        <v>100000</v>
      </c>
      <c r="D11" s="25" t="n">
        <v>20000</v>
      </c>
      <c r="E11" s="25" t="n">
        <v>1000</v>
      </c>
      <c r="F11" s="26" t="n">
        <v>0</v>
      </c>
      <c r="G11" s="27" t="n">
        <f aca="false">IF(C11="",B22,IF(D11="",B22,IF(E11="",B22,IF(F11="",B22,SUM(C11:F11)))))</f>
        <v>121000</v>
      </c>
      <c r="H11" s="10"/>
      <c r="I11" s="10"/>
      <c r="J11" s="10"/>
      <c r="K11" s="10"/>
      <c r="L11" s="10"/>
      <c r="M11" s="6"/>
      <c r="N11" s="6"/>
      <c r="O11" s="10"/>
      <c r="P11" s="10"/>
    </row>
    <row r="12" s="9" customFormat="true" ht="35.25" hidden="false" customHeight="true" outlineLevel="0" collapsed="false">
      <c r="A12" s="6"/>
      <c r="B12" s="28" t="s">
        <v>17</v>
      </c>
      <c r="C12" s="29" t="n">
        <f aca="false">IF(G11=B22,0,$G$12*(C11/$G$11))</f>
        <v>5000</v>
      </c>
      <c r="D12" s="29" t="n">
        <f aca="false">IF(G11=B22,0,$G$12*(D11/$G$11))</f>
        <v>1000</v>
      </c>
      <c r="E12" s="29" t="n">
        <f aca="false">IF(G11=B22,0,$G$12*(E11/$G$11))</f>
        <v>50</v>
      </c>
      <c r="F12" s="29" t="n">
        <f aca="false">IF(G11=B22,0,IF(F11=0,0,$G$12*(F11/$G$11)))</f>
        <v>0</v>
      </c>
      <c r="G12" s="30" t="n">
        <f aca="false">IF(G11=B22,0,IF(G11*C8&lt;300,G11*E8,IF(G11*C8&gt;=300,G11*C8)))</f>
        <v>6050</v>
      </c>
      <c r="H12" s="31" t="str">
        <f aca="false">IF(G11=B22,"",IF(G11*C8&lt;300,"ATENÇÃO: PERCENTUAL DO PEDÁGIO FOI ALTERADO PARA ATENDER A PARCELA MÍNIMA QUE DEVE SER IGUAL A R$ 300,00",""))</f>
        <v/>
      </c>
      <c r="I12" s="31"/>
      <c r="J12" s="31"/>
      <c r="K12" s="31"/>
      <c r="L12" s="10"/>
      <c r="M12" s="6"/>
      <c r="N12" s="6"/>
      <c r="O12" s="10"/>
      <c r="P12" s="10"/>
    </row>
    <row r="13" s="9" customFormat="true" ht="35.25" hidden="false" customHeight="true" outlineLevel="0" collapsed="false">
      <c r="A13" s="6"/>
      <c r="B13" s="28" t="s">
        <v>18</v>
      </c>
      <c r="C13" s="30" t="n">
        <f aca="false">IF(G11=B22,0,C11-C12)</f>
        <v>95000</v>
      </c>
      <c r="D13" s="30" t="n">
        <f aca="false">IF(G11=B22,0,D11-D12)</f>
        <v>19000</v>
      </c>
      <c r="E13" s="30" t="n">
        <f aca="false">IF(G11=B22,0,E11-E12)</f>
        <v>950</v>
      </c>
      <c r="F13" s="30" t="n">
        <f aca="false">IF(G11=B22,0,F11-F12)</f>
        <v>0</v>
      </c>
      <c r="G13" s="30" t="n">
        <f aca="false">IF(G11=B22,0,G11-G12)</f>
        <v>114950</v>
      </c>
      <c r="H13" s="31" t="str">
        <f aca="false">IF(G13&lt;0,"O PARCELAMENTO NÃO SE APLICA PARA O VALOR DA DÍVIDA INFORMADO","")</f>
        <v/>
      </c>
      <c r="I13" s="31"/>
      <c r="J13" s="31"/>
      <c r="K13" s="31"/>
      <c r="L13" s="10"/>
      <c r="M13" s="6"/>
      <c r="N13" s="6"/>
      <c r="O13" s="10"/>
      <c r="P13" s="10"/>
    </row>
    <row r="14" s="9" customFormat="true" ht="35.25" hidden="false" customHeight="true" outlineLevel="0" collapsed="false">
      <c r="A14" s="6"/>
      <c r="B14" s="32" t="s">
        <v>19</v>
      </c>
      <c r="C14" s="33" t="n">
        <f aca="false">C13*0</f>
        <v>0</v>
      </c>
      <c r="D14" s="33" t="n">
        <f aca="false">IF($A$22=1,D13*D19,IF($A$22=145,D13*D20,IF($A$22=175,D13*D21,IF(G11=0,0))))</f>
        <v>9500</v>
      </c>
      <c r="E14" s="33" t="n">
        <f aca="false">IF($A$22=1,E13*$E$19,IF($A$22=145,E13*$E$20,IF($A$22=175,E13*E21,IF(H11=0,0))))</f>
        <v>760</v>
      </c>
      <c r="F14" s="33" t="n">
        <f aca="false">IF(G11=0,0,F13*100%)</f>
        <v>0</v>
      </c>
      <c r="G14" s="33" t="n">
        <f aca="false">SUM(C14:F14)</f>
        <v>10260</v>
      </c>
      <c r="H14" s="10"/>
      <c r="I14" s="10"/>
      <c r="J14" s="10"/>
      <c r="K14" s="10"/>
      <c r="L14" s="10"/>
      <c r="M14" s="6" t="n">
        <f aca="false">IF(ROUNDDOWN(M8/300,0)&gt;5,5,ROUNDDOWN(M8/300,0))</f>
        <v>5</v>
      </c>
      <c r="N14" s="6" t="n">
        <f aca="false">IF(ROUNDDOWN(N8/300,0)&gt;A22,A22,ROUNDDOWN(N8/300,0))</f>
        <v>145</v>
      </c>
      <c r="O14" s="10"/>
      <c r="P14" s="10"/>
    </row>
    <row r="15" s="9" customFormat="true" ht="35.25" hidden="false" customHeight="true" outlineLevel="0" collapsed="false">
      <c r="A15" s="6"/>
      <c r="B15" s="32" t="s">
        <v>20</v>
      </c>
      <c r="C15" s="34" t="n">
        <f aca="false">C13-C14</f>
        <v>95000</v>
      </c>
      <c r="D15" s="34" t="n">
        <f aca="false">D13-D14</f>
        <v>9500</v>
      </c>
      <c r="E15" s="34" t="n">
        <f aca="false">E13-E14</f>
        <v>190</v>
      </c>
      <c r="F15" s="34" t="n">
        <f aca="false">F13-F14</f>
        <v>0</v>
      </c>
      <c r="G15" s="33" t="n">
        <f aca="false">SUM(C15:F15)</f>
        <v>104690</v>
      </c>
      <c r="H15" s="31" t="str">
        <f aca="false">IF(G11=B22,"",IF(G13&lt;0,"",IF(G15&lt;300,"O PARCELAMENTO NÃO SE APLICA PARA O VALOR DA DÍVIDA INFORMADO - TOTAL COM DESCONTO INFERIOR À PARCELA MÍNIMA","")))</f>
        <v/>
      </c>
      <c r="I15" s="31"/>
      <c r="J15" s="31"/>
      <c r="K15" s="31"/>
      <c r="L15" s="10"/>
      <c r="M15" s="6"/>
      <c r="N15" s="6"/>
      <c r="O15" s="10"/>
      <c r="P15" s="10"/>
    </row>
    <row r="16" s="9" customFormat="true" ht="35.25" hidden="false" customHeight="true" outlineLevel="0" collapsed="false">
      <c r="A16" s="6"/>
      <c r="B16" s="35" t="str">
        <f aca="false">"Valor básico da parcela do pedágio "&amp;"(1 de "&amp;C5&amp;")"</f>
        <v>Valor básico da parcela do pedágio (1 de 5)</v>
      </c>
      <c r="C16" s="36" t="n">
        <f aca="false">C12/$C$5</f>
        <v>1000</v>
      </c>
      <c r="D16" s="36" t="n">
        <f aca="false">D12/$C$5</f>
        <v>200</v>
      </c>
      <c r="E16" s="36" t="n">
        <f aca="false">E12/$C$5</f>
        <v>10</v>
      </c>
      <c r="F16" s="36" t="n">
        <f aca="false">F12/$C$5</f>
        <v>0</v>
      </c>
      <c r="G16" s="36" t="n">
        <f aca="false">IF(G11=0,0,G12/C5)</f>
        <v>1210</v>
      </c>
      <c r="H16" s="31" t="str">
        <f aca="false">IF(G11=B22,"",IF(G16&lt;300,"ATENÇÃO: QUANTIDADE DE PARCELAS DO PEDÁGIO DEVE SER REDUZIDA PARA ATENDER PARCELA MÍNIMA DE R$ 300,00",""))</f>
        <v/>
      </c>
      <c r="I16" s="31"/>
      <c r="J16" s="31"/>
      <c r="K16" s="31"/>
      <c r="L16" s="10"/>
      <c r="M16" s="6"/>
      <c r="N16" s="6"/>
      <c r="O16" s="10"/>
      <c r="P16" s="10"/>
    </row>
    <row r="17" s="9" customFormat="true" ht="35.25" hidden="false" customHeight="true" outlineLevel="0" collapsed="false">
      <c r="A17" s="6"/>
      <c r="B17" s="35" t="str">
        <f aca="false">"Valor básico da parcela do parcelamento "&amp;"(1 de "&amp;C6&amp;")"</f>
        <v>Valor básico da parcela do parcelamento (1 de 145)</v>
      </c>
      <c r="C17" s="36" t="n">
        <f aca="false">IF($G$11=0,0,C15/$C$6)</f>
        <v>655.172413793104</v>
      </c>
      <c r="D17" s="36" t="n">
        <f aca="false">IF($G$11=0,0,D15/$C$6)</f>
        <v>65.5172413793104</v>
      </c>
      <c r="E17" s="36" t="n">
        <f aca="false">IF($G$11=0,0,E15/$C$6)</f>
        <v>1.31034482758621</v>
      </c>
      <c r="F17" s="36" t="n">
        <f aca="false">IF($G$11=0,0,F15/$C$6)</f>
        <v>0</v>
      </c>
      <c r="G17" s="36" t="n">
        <f aca="false">IF(G11=0,0,G15/C6)</f>
        <v>722</v>
      </c>
      <c r="H17" s="31" t="str">
        <f aca="false">IF(G15&lt;300,"",IF(G13&lt;0,"",IF(G11=B22,"",IF(G17&lt;300,"ATENÇÃO: QUANTIDADE DE PARCELAS DO PARCELAMENTO DEVE SER REDUZIDA PARA ATENDER PARCELA MÍNIMA DE R$ 300,00",""))))</f>
        <v/>
      </c>
      <c r="I17" s="31"/>
      <c r="J17" s="31"/>
      <c r="K17" s="31"/>
      <c r="L17" s="10"/>
      <c r="M17" s="6"/>
      <c r="N17" s="6"/>
      <c r="O17" s="10"/>
      <c r="P17" s="10"/>
    </row>
    <row r="18" customFormat="false" ht="15" hidden="false" customHeight="fals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="1" customFormat="true" ht="15" hidden="true" customHeight="false" outlineLevel="0" collapsed="false">
      <c r="A19" s="3" t="s">
        <v>21</v>
      </c>
      <c r="B19" s="37" t="n">
        <v>1</v>
      </c>
      <c r="D19" s="38" t="n">
        <v>0.7</v>
      </c>
      <c r="E19" s="38" t="n">
        <v>0.9</v>
      </c>
      <c r="H19" s="3"/>
      <c r="I19" s="3"/>
      <c r="J19" s="3"/>
      <c r="K19" s="3"/>
      <c r="L19" s="3"/>
      <c r="M19" s="3"/>
      <c r="N19" s="3"/>
      <c r="O19" s="3"/>
      <c r="P19" s="3"/>
    </row>
    <row r="20" s="1" customFormat="true" ht="15" hidden="true" customHeight="false" outlineLevel="0" collapsed="false">
      <c r="A20" s="3" t="s">
        <v>2</v>
      </c>
      <c r="B20" s="37" t="n">
        <v>145</v>
      </c>
      <c r="D20" s="38" t="n">
        <v>0.5</v>
      </c>
      <c r="E20" s="38" t="n">
        <v>0.8</v>
      </c>
      <c r="H20" s="3"/>
      <c r="I20" s="3"/>
      <c r="J20" s="3"/>
      <c r="K20" s="3"/>
      <c r="L20" s="3"/>
      <c r="M20" s="3"/>
      <c r="N20" s="3"/>
      <c r="O20" s="3"/>
      <c r="P20" s="3"/>
    </row>
    <row r="21" s="1" customFormat="true" ht="15" hidden="true" customHeight="false" outlineLevel="0" collapsed="false">
      <c r="A21" s="3" t="s">
        <v>22</v>
      </c>
      <c r="B21" s="37" t="n">
        <v>175</v>
      </c>
      <c r="D21" s="38" t="n">
        <v>0.25</v>
      </c>
      <c r="E21" s="38" t="n">
        <v>0.5</v>
      </c>
      <c r="H21" s="3"/>
      <c r="I21" s="3"/>
      <c r="J21" s="3"/>
      <c r="K21" s="3"/>
      <c r="L21" s="3"/>
      <c r="M21" s="3"/>
      <c r="N21" s="3"/>
      <c r="O21" s="3"/>
      <c r="P21" s="3"/>
    </row>
    <row r="22" s="1" customFormat="true" ht="15" hidden="true" customHeight="false" outlineLevel="0" collapsed="false">
      <c r="A22" s="3" t="n">
        <f aca="false">IF(C4=A19,B19,IF(C4=A20,B20,IF(C4=A21,B21)))</f>
        <v>145</v>
      </c>
      <c r="B22" s="3" t="s">
        <v>23</v>
      </c>
      <c r="H22" s="3"/>
      <c r="I22" s="3"/>
      <c r="J22" s="3"/>
      <c r="K22" s="3"/>
      <c r="L22" s="3"/>
      <c r="M22" s="3"/>
      <c r="N22" s="3"/>
      <c r="O22" s="3"/>
      <c r="P22" s="3"/>
    </row>
    <row r="23" customFormat="false" ht="15" hidden="true" customHeight="false" outlineLevel="0" collapsed="false">
      <c r="A23" s="5"/>
      <c r="B23" s="5"/>
      <c r="H23" s="5"/>
      <c r="I23" s="5"/>
      <c r="J23" s="5"/>
      <c r="K23" s="5"/>
      <c r="L23" s="5"/>
      <c r="M23" s="5"/>
      <c r="N23" s="5"/>
      <c r="O23" s="5"/>
      <c r="P23" s="5"/>
    </row>
    <row r="24" customFormat="false" ht="18.75" hidden="false" customHeight="true" outlineLevel="0" collapsed="false">
      <c r="A24" s="5"/>
      <c r="B24" s="39" t="s">
        <v>24</v>
      </c>
      <c r="C24" s="39"/>
      <c r="D24" s="39"/>
      <c r="E24" s="39"/>
      <c r="F24" s="39"/>
      <c r="G24" s="39"/>
      <c r="H24" s="5"/>
      <c r="I24" s="5"/>
      <c r="J24" s="5"/>
      <c r="K24" s="5"/>
      <c r="L24" s="5"/>
      <c r="M24" s="5"/>
      <c r="N24" s="5"/>
      <c r="O24" s="5"/>
      <c r="P24" s="5"/>
    </row>
    <row r="25" customFormat="false" ht="27.75" hidden="false" customHeight="true" outlineLevel="0" collapsed="false">
      <c r="A25" s="3"/>
      <c r="B25" s="40" t="s">
        <v>25</v>
      </c>
      <c r="C25" s="40"/>
      <c r="D25" s="40"/>
      <c r="E25" s="40"/>
      <c r="F25" s="40"/>
      <c r="G25" s="40"/>
      <c r="H25" s="5"/>
      <c r="I25" s="5"/>
      <c r="J25" s="5"/>
      <c r="K25" s="5"/>
      <c r="L25" s="5"/>
      <c r="M25" s="3"/>
      <c r="N25" s="3"/>
      <c r="O25" s="5"/>
      <c r="P25" s="5"/>
    </row>
    <row r="26" customFormat="false" ht="15" hidden="false" customHeight="false" outlineLevel="0" collapsed="false">
      <c r="A26" s="3"/>
      <c r="B26" s="39" t="s">
        <v>26</v>
      </c>
      <c r="C26" s="39"/>
      <c r="D26" s="39"/>
      <c r="E26" s="39"/>
      <c r="F26" s="39"/>
      <c r="G26" s="39"/>
      <c r="H26" s="5"/>
      <c r="I26" s="5"/>
      <c r="J26" s="5"/>
      <c r="K26" s="5"/>
      <c r="L26" s="5"/>
      <c r="M26" s="3"/>
      <c r="N26" s="3"/>
      <c r="O26" s="5"/>
      <c r="P26" s="5"/>
    </row>
  </sheetData>
  <sheetProtection sheet="true" objects="true" scenarios="true" sort="false" autoFilter="false" pivotTables="false"/>
  <mergeCells count="8">
    <mergeCell ref="B2:G2"/>
    <mergeCell ref="C4:E4"/>
    <mergeCell ref="H12:K12"/>
    <mergeCell ref="H13:K13"/>
    <mergeCell ref="H15:K15"/>
    <mergeCell ref="H16:K16"/>
    <mergeCell ref="H17:K17"/>
    <mergeCell ref="B25:G25"/>
  </mergeCells>
  <conditionalFormatting sqref="D8:E8">
    <cfRule type="expression" priority="2" aboveAverage="0" equalAverage="0" bottom="0" percent="0" rank="0" text="" dxfId="0">
      <formula>$H$12=""</formula>
    </cfRule>
  </conditionalFormatting>
  <conditionalFormatting sqref="G11">
    <cfRule type="cellIs" priority="3" operator="equal" aboveAverage="0" equalAverage="0" bottom="0" percent="0" rank="0" text="" dxfId="1">
      <formula>$B$22</formula>
    </cfRule>
  </conditionalFormatting>
  <conditionalFormatting sqref="D6:E6">
    <cfRule type="expression" priority="4" aboveAverage="0" equalAverage="0" bottom="0" percent="0" rank="0" text="" dxfId="2">
      <formula>$H$17=""</formula>
    </cfRule>
  </conditionalFormatting>
  <conditionalFormatting sqref="D5:E5">
    <cfRule type="expression" priority="5" aboveAverage="0" equalAverage="0" bottom="0" percent="0" rank="0" text="" dxfId="3">
      <formula>$H$16=""</formula>
    </cfRule>
  </conditionalFormatting>
  <conditionalFormatting sqref="C14:G17">
    <cfRule type="expression" priority="6" aboveAverage="0" equalAverage="0" bottom="0" percent="0" rank="0" text="" dxfId="4">
      <formula>$G$13&lt;0</formula>
    </cfRule>
  </conditionalFormatting>
  <conditionalFormatting sqref="C16:G17">
    <cfRule type="expression" priority="7" aboveAverage="0" equalAverage="0" bottom="0" percent="0" rank="0" text="" dxfId="5">
      <formula>$G$15&lt;300</formula>
    </cfRule>
  </conditionalFormatting>
  <conditionalFormatting sqref="C12:G17">
    <cfRule type="expression" priority="8" aboveAverage="0" equalAverage="0" bottom="0" percent="0" rank="0" text="" dxfId="6">
      <formula>$G$11=$B$22</formula>
    </cfRule>
  </conditionalFormatting>
  <dataValidations count="5">
    <dataValidation allowBlank="true" operator="between" showDropDown="false" showErrorMessage="true" showInputMessage="true" sqref="C5" type="list">
      <formula1>Informe_a_qtd._de_parcelas_do_pedágio</formula1>
      <formula2>0</formula2>
    </dataValidation>
    <dataValidation allowBlank="true" error="Verifique se a quantidade de parcelas escolhidas está de acordo com a modalidade selecionada." operator="lessThanOrEqual" showDropDown="false" showErrorMessage="true" showInputMessage="true" sqref="C6" type="whole">
      <formula1>A22</formula1>
      <formula2>0</formula2>
    </dataValidation>
    <dataValidation allowBlank="true" operator="between" showDropDown="false" showErrorMessage="true" showInputMessage="true" sqref="B23" type="list">
      <formula1>$A$19:$A$21</formula1>
      <formula2>0</formula2>
    </dataValidation>
    <dataValidation allowBlank="true" operator="between" showDropDown="false" showErrorMessage="true" showInputMessage="true" sqref="C4:E4" type="list">
      <formula1>Mod</formula1>
      <formula2>0</formula2>
    </dataValidation>
    <dataValidation allowBlank="true" error="Verifique o valor preenchido." operator="greaterThanOrEqual" showDropDown="false" showErrorMessage="true" showInputMessage="true" sqref="C11:F11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MJ171" colorId="64" zoomScale="100" zoomScaleNormal="100" zoomScalePageLayoutView="100" workbookViewId="0">
      <selection pane="topLeft" activeCell="AMJ175" activeCellId="0" sqref="AMJ175"/>
    </sheetView>
  </sheetViews>
  <sheetFormatPr defaultRowHeight="15" zeroHeight="false" outlineLevelRow="0" outlineLevelCol="0"/>
  <cols>
    <col collapsed="false" customWidth="true" hidden="false" outlineLevel="0" max="1" min="1" style="0" width="14.28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0" t="s">
        <v>27</v>
      </c>
    </row>
    <row r="2" customFormat="false" ht="15" hidden="false" customHeight="false" outlineLevel="0" collapsed="false">
      <c r="A2" s="0" t="s">
        <v>28</v>
      </c>
    </row>
    <row r="3" customFormat="false" ht="15" hidden="false" customHeight="false" outlineLevel="0" collapsed="false">
      <c r="A3" s="0" t="s">
        <v>29</v>
      </c>
    </row>
    <row r="4" customFormat="false" ht="15" hidden="false" customHeight="false" outlineLevel="0" collapsed="false">
      <c r="A4" s="0" t="n">
        <v>2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LibreOffice/5.4.4.2$Windows_X86_64 LibreOffice_project/2524958677847fb3bb44820e40380acbe820f960</Application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2017-08-01T13:12:11Z</dcterms:created>
  <dc:creator>Arnaldo Meira de Santana</dc:creator>
  <dc:description/>
  <dc:language>pt-BR</dc:language>
  <cp:lastModifiedBy/>
  <dcterms:modified xsi:type="dcterms:W3CDTF">2018-05-14T09:26:23Z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Ministerio da Fazenda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